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35" windowWidth="20115" windowHeight="7935"/>
  </bookViews>
  <sheets>
    <sheet name="2013 bgt and actual" sheetId="1" r:id="rId1"/>
  </sheets>
  <definedNames>
    <definedName name="_xlnm.Print_Titles" localSheetId="0">'2013 bgt and actual'!$1:$1</definedName>
  </definedNames>
  <calcPr calcId="125725"/>
</workbook>
</file>

<file path=xl/calcChain.xml><?xml version="1.0" encoding="utf-8"?>
<calcChain xmlns="http://schemas.openxmlformats.org/spreadsheetml/2006/main">
  <c r="D79" i="1"/>
  <c r="D9"/>
  <c r="D14"/>
  <c r="D15"/>
  <c r="D23" s="1"/>
  <c r="D31"/>
  <c r="D40"/>
  <c r="D45"/>
  <c r="D51"/>
  <c r="D58"/>
  <c r="D69"/>
  <c r="D72"/>
  <c r="D81" s="1"/>
  <c r="D122" s="1"/>
  <c r="E122" s="1"/>
  <c r="D73"/>
  <c r="D77"/>
  <c r="D86"/>
  <c r="D89"/>
  <c r="D101"/>
  <c r="D107"/>
  <c r="D113"/>
  <c r="D120"/>
  <c r="E120"/>
  <c r="E119"/>
  <c r="E118"/>
  <c r="E117"/>
  <c r="E116"/>
  <c r="E113"/>
  <c r="E112"/>
  <c r="E111"/>
  <c r="E110"/>
  <c r="E107"/>
  <c r="E106"/>
  <c r="E105"/>
  <c r="E104"/>
  <c r="E101"/>
  <c r="E100"/>
  <c r="E99"/>
  <c r="E98"/>
  <c r="E97"/>
  <c r="E96"/>
  <c r="E95"/>
  <c r="E94"/>
  <c r="E93"/>
  <c r="E92"/>
  <c r="E91"/>
  <c r="E90"/>
  <c r="E89"/>
  <c r="E86"/>
  <c r="E85"/>
  <c r="E84"/>
  <c r="E81"/>
  <c r="E80"/>
  <c r="E79"/>
  <c r="E78"/>
  <c r="E77"/>
  <c r="E76"/>
  <c r="E75"/>
  <c r="E74"/>
  <c r="E73"/>
  <c r="E72"/>
  <c r="E69"/>
  <c r="E68"/>
  <c r="E67"/>
  <c r="E66"/>
  <c r="E65"/>
  <c r="E64"/>
  <c r="E63"/>
  <c r="E62"/>
  <c r="E61"/>
  <c r="E58"/>
  <c r="E57"/>
  <c r="E56"/>
  <c r="E55"/>
  <c r="E54"/>
  <c r="E53"/>
  <c r="E52"/>
  <c r="E51"/>
  <c r="E50"/>
  <c r="E49"/>
  <c r="E48"/>
  <c r="E45"/>
  <c r="E44"/>
  <c r="E43"/>
  <c r="E40"/>
  <c r="E39"/>
  <c r="E38"/>
  <c r="E37"/>
  <c r="E36"/>
  <c r="E35"/>
  <c r="E34"/>
  <c r="E31"/>
  <c r="E30"/>
  <c r="E29"/>
  <c r="E28"/>
  <c r="E27"/>
  <c r="E23"/>
  <c r="E21"/>
  <c r="E20"/>
  <c r="E19"/>
  <c r="E18"/>
  <c r="E15"/>
  <c r="E14"/>
  <c r="E13"/>
  <c r="E12"/>
  <c r="E9"/>
  <c r="E8"/>
  <c r="E7"/>
  <c r="E6"/>
  <c r="E5"/>
  <c r="D124" l="1"/>
  <c r="E124" s="1"/>
</calcChain>
</file>

<file path=xl/sharedStrings.xml><?xml version="1.0" encoding="utf-8"?>
<sst xmlns="http://schemas.openxmlformats.org/spreadsheetml/2006/main" count="124" uniqueCount="123">
  <si>
    <t>Income</t>
  </si>
  <si>
    <t>10 · Normal Operating Income</t>
  </si>
  <si>
    <t>100 · Pledge, Plate &amp; Reg. Offerings</t>
  </si>
  <si>
    <t>4000 · Pledges</t>
  </si>
  <si>
    <t>4010 · Regular Giving</t>
  </si>
  <si>
    <t>4020 · Plate Offerings</t>
  </si>
  <si>
    <t>4050 · Special Offerings for Oper</t>
  </si>
  <si>
    <t>Total 100 · Pledge, Plate &amp; Reg. Offerings</t>
  </si>
  <si>
    <t>200 · Other Operating Income</t>
  </si>
  <si>
    <t>4160 · Parking Lot</t>
  </si>
  <si>
    <t>200 · Other Operating Income - Other</t>
  </si>
  <si>
    <t>Total 200 · Other Operating Income</t>
  </si>
  <si>
    <t>Total 10 · Normal Operating Income</t>
  </si>
  <si>
    <t>20 · Other Support</t>
  </si>
  <si>
    <t>4110 · Support from Diocese</t>
  </si>
  <si>
    <t>4115 · Support from other parishes</t>
  </si>
  <si>
    <t>4180 · Fr invstmt accts for oper- bgtd</t>
  </si>
  <si>
    <t>Total 20 · Other Support</t>
  </si>
  <si>
    <t>Total Income</t>
  </si>
  <si>
    <t>Expense</t>
  </si>
  <si>
    <t>500 · Worship</t>
  </si>
  <si>
    <t>5000 · Books &amp; Pamphlets</t>
  </si>
  <si>
    <t>5010 · Music/Choir Supplies</t>
  </si>
  <si>
    <t>5020 · Altar Supplies&amp;Decorations</t>
  </si>
  <si>
    <t>5040 · Flowers- if not fr desig. fund</t>
  </si>
  <si>
    <t>Total 500 · Worship</t>
  </si>
  <si>
    <t>510 · Christian Education</t>
  </si>
  <si>
    <t>5050 · Nursery</t>
  </si>
  <si>
    <t>5060 · Sunday School</t>
  </si>
  <si>
    <t>5070 · Jr/Sr High Programs</t>
  </si>
  <si>
    <t>5080 · Vacation Bible School</t>
  </si>
  <si>
    <t>5090 · Adult Programs</t>
  </si>
  <si>
    <t>5100 · Education Misc.</t>
  </si>
  <si>
    <t>Total 510 · Christian Education</t>
  </si>
  <si>
    <t>520 · Diocesan Pledge</t>
  </si>
  <si>
    <t>5110 · Diocesan Pledge</t>
  </si>
  <si>
    <t>5120 · Diocesan Pledge Balance</t>
  </si>
  <si>
    <t>Total 520 · Diocesan Pledge</t>
  </si>
  <si>
    <t>530 · Administration</t>
  </si>
  <si>
    <t>5190 · Vestry Expenses</t>
  </si>
  <si>
    <t>5200 · Postage</t>
  </si>
  <si>
    <t>5210 · Office Supplies</t>
  </si>
  <si>
    <t>5220 · Telephone</t>
  </si>
  <si>
    <t>5230 · Interest &amp; Finance Charges</t>
  </si>
  <si>
    <t>5250 · Legal</t>
  </si>
  <si>
    <t>5260 · Miscellaneous</t>
  </si>
  <si>
    <t>5270 · Snyod Delegate's Expenses</t>
  </si>
  <si>
    <t>5280 · Office Machines</t>
  </si>
  <si>
    <t>5290 · Accounting</t>
  </si>
  <si>
    <t>Total 530 · Administration</t>
  </si>
  <si>
    <t>540 · Salaries</t>
  </si>
  <si>
    <t>5300 · Rector's Stipend</t>
  </si>
  <si>
    <t>5310 · Office Administrator</t>
  </si>
  <si>
    <t>5320 · Sexton</t>
  </si>
  <si>
    <t>5330 · Organist/choir director</t>
  </si>
  <si>
    <t>5340 · Nursery Workers</t>
  </si>
  <si>
    <t>5350 · Supply Priest</t>
  </si>
  <si>
    <t>5360 · Honorarium</t>
  </si>
  <si>
    <t>Total 540 · Salaries</t>
  </si>
  <si>
    <t>550 · Benefits</t>
  </si>
  <si>
    <t>5370 · FICA/MED.</t>
  </si>
  <si>
    <t>5380 · Health &amp; Dental Insurance</t>
  </si>
  <si>
    <t>5390 · Rector's Housing Allowance</t>
  </si>
  <si>
    <t>5400 · Rector's Travel</t>
  </si>
  <si>
    <t>5410 · Rector's Education</t>
  </si>
  <si>
    <t>5420 · Rector's Pension</t>
  </si>
  <si>
    <t>5430 · Workmen's Compensation Ins</t>
  </si>
  <si>
    <t>5440 · Rector's Phone</t>
  </si>
  <si>
    <t>Total 550 · Benefits</t>
  </si>
  <si>
    <t>555 · Fellowship</t>
  </si>
  <si>
    <t>5450 · Social Activites</t>
  </si>
  <si>
    <t>5460 · Coffee Hour</t>
  </si>
  <si>
    <t>Total 555 · Fellowship</t>
  </si>
  <si>
    <t>560 · Evangelism &amp; Oper Fund Outrch</t>
  </si>
  <si>
    <t>5140 · Discretionary Fund</t>
  </si>
  <si>
    <t>5150 · Music Program</t>
  </si>
  <si>
    <t>5160 · Campus ministries, CWU, ECW etc</t>
  </si>
  <si>
    <t>5170 · Companion Parish</t>
  </si>
  <si>
    <t>5180 · Special Diocese Events</t>
  </si>
  <si>
    <t>5181 · Transfers</t>
  </si>
  <si>
    <t>5470 · Advertising</t>
  </si>
  <si>
    <t>5480 · Search Committee</t>
  </si>
  <si>
    <t>5490 · Pastoral Care</t>
  </si>
  <si>
    <t>5500 · Stewardship Supplies</t>
  </si>
  <si>
    <t>5510 · New Comer - New Member</t>
  </si>
  <si>
    <t>5515 · General-fund-based Outreach</t>
  </si>
  <si>
    <t>Total 560 · Evangelism &amp; Oper Fund Outrch</t>
  </si>
  <si>
    <t>570 · Building &amp; Grounds Maintenance</t>
  </si>
  <si>
    <t>5520 · Supplies - Building</t>
  </si>
  <si>
    <t>5530 · Maintenance Building</t>
  </si>
  <si>
    <t>5540 · Parking/Grounds Maintenance</t>
  </si>
  <si>
    <t>Total 570 · Building &amp; Grounds Maintenance</t>
  </si>
  <si>
    <t>580 · Utilities</t>
  </si>
  <si>
    <t>5560 · Sewer &amp; Water</t>
  </si>
  <si>
    <t>5570 · Electricity/Heat &amp; Cooling</t>
  </si>
  <si>
    <t>5580 · Trash Removal</t>
  </si>
  <si>
    <t>Total 580 · Utilities</t>
  </si>
  <si>
    <t>590 · Insurance &amp; Debt Reduction</t>
  </si>
  <si>
    <t>5590 · Property &amp; Liability Insurance</t>
  </si>
  <si>
    <t>5600 · Mortgage Principal</t>
  </si>
  <si>
    <t>5610 · Mortgage Interest</t>
  </si>
  <si>
    <t>5620 · Assessments</t>
  </si>
  <si>
    <t>Total 590 · Insurance &amp; Debt Reduction</t>
  </si>
  <si>
    <t>Total 50 · Normal Operating Expenses</t>
  </si>
  <si>
    <t>Net Ordinary Income</t>
  </si>
  <si>
    <t>Budget 2013</t>
  </si>
  <si>
    <t>Budget 2014</t>
  </si>
  <si>
    <t>5445 · Relocation Expenses</t>
  </si>
  <si>
    <t>5305 · Rector's payroll tax allowance</t>
  </si>
  <si>
    <t>Actuals 2013</t>
  </si>
  <si>
    <t>Notes</t>
  </si>
  <si>
    <t>Bgt. Change</t>
  </si>
  <si>
    <t>St. James support</t>
  </si>
  <si>
    <t>Pledges are down</t>
  </si>
  <si>
    <t>Assuming that non-pledging users still give as in the past</t>
  </si>
  <si>
    <t>Assuming no need to pay diocesan pledge on St. James suppt.</t>
  </si>
  <si>
    <t>Cannot be compared with 2013, since we didn't have a rector</t>
  </si>
  <si>
    <t>Since we're going to be paying for Mthr. K's cell phone, we will try to drop long-distance on the church plan</t>
  </si>
  <si>
    <t>Reducing the monthly contribution</t>
  </si>
  <si>
    <t>Can't  compare w/ 2013, when we had no rector</t>
  </si>
  <si>
    <t>Possible add'l moving expenses for Mthr. K</t>
  </si>
  <si>
    <t>Using space heaters to lower heat during the wk.</t>
  </si>
  <si>
    <t>St. Andrew's Budget                                          Jan. 14, 2014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</si>
</sst>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10" xfId="0" applyBorder="1"/>
    <xf numFmtId="0" fontId="16" fillId="0" borderId="10" xfId="0" applyFont="1" applyBorder="1"/>
    <xf numFmtId="0" fontId="16" fillId="0" borderId="0" xfId="0" applyFont="1" applyAlignment="1">
      <alignment wrapText="1"/>
    </xf>
    <xf numFmtId="0" fontId="16" fillId="0" borderId="0" xfId="0" applyFont="1" applyAlignment="1">
      <alignment vertical="top"/>
    </xf>
    <xf numFmtId="164" fontId="0" fillId="0" borderId="0" xfId="1" applyNumberFormat="1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6" fillId="0" borderId="10" xfId="0" applyFont="1" applyBorder="1" applyAlignment="1">
      <alignment vertical="top"/>
    </xf>
    <xf numFmtId="164" fontId="0" fillId="0" borderId="10" xfId="1" applyNumberFormat="1" applyFont="1" applyBorder="1" applyAlignment="1">
      <alignment vertical="top"/>
    </xf>
    <xf numFmtId="0" fontId="0" fillId="0" borderId="10" xfId="0" applyBorder="1" applyAlignment="1">
      <alignment vertical="top" wrapText="1"/>
    </xf>
    <xf numFmtId="164" fontId="16" fillId="0" borderId="10" xfId="1" applyNumberFormat="1" applyFont="1" applyBorder="1" applyAlignment="1">
      <alignment vertical="top"/>
    </xf>
    <xf numFmtId="0" fontId="16" fillId="0" borderId="10" xfId="0" applyFont="1" applyBorder="1" applyAlignment="1">
      <alignment vertical="top" wrapText="1"/>
    </xf>
    <xf numFmtId="164" fontId="0" fillId="0" borderId="0" xfId="1" applyNumberFormat="1" applyFont="1" applyFill="1" applyAlignment="1">
      <alignment vertical="top"/>
    </xf>
    <xf numFmtId="164" fontId="1" fillId="0" borderId="0" xfId="1" applyNumberFormat="1" applyFont="1" applyAlignment="1">
      <alignment vertical="top"/>
    </xf>
    <xf numFmtId="0" fontId="0" fillId="0" borderId="0" xfId="0" applyFont="1" applyAlignment="1">
      <alignment vertical="top" wrapText="1"/>
    </xf>
    <xf numFmtId="0" fontId="16" fillId="0" borderId="11" xfId="0" applyFont="1" applyBorder="1" applyAlignment="1">
      <alignment vertical="top" wrapText="1"/>
    </xf>
    <xf numFmtId="164" fontId="16" fillId="0" borderId="11" xfId="1" applyNumberFormat="1" applyFont="1" applyBorder="1" applyAlignment="1">
      <alignment horizontal="center" vertical="top" wrapText="1"/>
    </xf>
    <xf numFmtId="0" fontId="16" fillId="0" borderId="11" xfId="0" applyFont="1" applyBorder="1" applyAlignment="1">
      <alignment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4"/>
  <sheetViews>
    <sheetView tabSelected="1" workbookViewId="0">
      <pane xSplit="1" ySplit="1" topLeftCell="B89" activePane="bottomRight" state="frozen"/>
      <selection pane="topRight" activeCell="B1" sqref="B1"/>
      <selection pane="bottomLeft" activeCell="A2" sqref="A2"/>
      <selection pane="bottomRight" activeCell="A47" sqref="A47:XFD47"/>
    </sheetView>
  </sheetViews>
  <sheetFormatPr defaultRowHeight="15"/>
  <cols>
    <col min="1" max="1" width="39.5703125" style="7" customWidth="1"/>
    <col min="2" max="4" width="11.140625" style="5" customWidth="1"/>
    <col min="5" max="5" width="10" style="5" customWidth="1"/>
    <col min="6" max="6" width="43.85546875" style="6" customWidth="1"/>
  </cols>
  <sheetData>
    <row r="1" spans="1:6" s="3" customFormat="1" ht="30">
      <c r="A1" s="16" t="s">
        <v>122</v>
      </c>
      <c r="B1" s="17" t="s">
        <v>109</v>
      </c>
      <c r="C1" s="17" t="s">
        <v>105</v>
      </c>
      <c r="D1" s="17" t="s">
        <v>106</v>
      </c>
      <c r="E1" s="17" t="s">
        <v>111</v>
      </c>
      <c r="F1" s="18" t="s">
        <v>110</v>
      </c>
    </row>
    <row r="2" spans="1:6">
      <c r="A2" s="4" t="s">
        <v>0</v>
      </c>
    </row>
    <row r="3" spans="1:6">
      <c r="A3" s="4" t="s">
        <v>1</v>
      </c>
    </row>
    <row r="4" spans="1:6">
      <c r="A4" s="4" t="s">
        <v>2</v>
      </c>
    </row>
    <row r="5" spans="1:6">
      <c r="A5" s="7" t="s">
        <v>3</v>
      </c>
      <c r="B5" s="5">
        <v>88314</v>
      </c>
      <c r="C5" s="5">
        <v>93010</v>
      </c>
      <c r="D5" s="5">
        <v>81930</v>
      </c>
      <c r="E5" s="5">
        <f>D5-C5</f>
        <v>-11080</v>
      </c>
      <c r="F5" s="6" t="s">
        <v>113</v>
      </c>
    </row>
    <row r="6" spans="1:6" ht="30">
      <c r="A6" s="7" t="s">
        <v>4</v>
      </c>
      <c r="B6" s="5">
        <v>9115</v>
      </c>
      <c r="C6" s="5">
        <v>10880</v>
      </c>
      <c r="D6" s="5">
        <v>13644</v>
      </c>
      <c r="E6" s="5">
        <f t="shared" ref="E6:E9" si="0">D6-C6</f>
        <v>2764</v>
      </c>
      <c r="F6" s="6" t="s">
        <v>114</v>
      </c>
    </row>
    <row r="7" spans="1:6">
      <c r="A7" s="7" t="s">
        <v>5</v>
      </c>
      <c r="B7" s="5">
        <v>5055.51</v>
      </c>
      <c r="C7" s="5">
        <v>1200</v>
      </c>
      <c r="D7" s="5">
        <v>1401.51</v>
      </c>
      <c r="E7" s="5">
        <f t="shared" si="0"/>
        <v>201.51</v>
      </c>
    </row>
    <row r="8" spans="1:6">
      <c r="A8" s="7" t="s">
        <v>6</v>
      </c>
      <c r="B8" s="5">
        <v>4.5</v>
      </c>
      <c r="E8" s="5">
        <f t="shared" si="0"/>
        <v>0</v>
      </c>
    </row>
    <row r="9" spans="1:6" s="1" customFormat="1">
      <c r="A9" s="8" t="s">
        <v>7</v>
      </c>
      <c r="B9" s="9">
        <v>102489.01</v>
      </c>
      <c r="C9" s="9">
        <v>105090</v>
      </c>
      <c r="D9" s="9">
        <f>SUM(D5:D8)</f>
        <v>96975.51</v>
      </c>
      <c r="E9" s="9">
        <f t="shared" si="0"/>
        <v>-8114.4900000000052</v>
      </c>
      <c r="F9" s="10"/>
    </row>
    <row r="11" spans="1:6">
      <c r="A11" s="4" t="s">
        <v>8</v>
      </c>
    </row>
    <row r="12" spans="1:6">
      <c r="A12" s="7" t="s">
        <v>9</v>
      </c>
      <c r="B12" s="5">
        <v>7500</v>
      </c>
      <c r="C12" s="5">
        <v>7500</v>
      </c>
      <c r="D12" s="5">
        <v>7500</v>
      </c>
      <c r="E12" s="5">
        <f t="shared" ref="E12:E15" si="1">D12-C12</f>
        <v>0</v>
      </c>
    </row>
    <row r="13" spans="1:6">
      <c r="A13" s="7" t="s">
        <v>10</v>
      </c>
      <c r="B13" s="5">
        <v>160</v>
      </c>
      <c r="E13" s="5">
        <f t="shared" si="1"/>
        <v>0</v>
      </c>
    </row>
    <row r="14" spans="1:6" s="1" customFormat="1">
      <c r="A14" s="8" t="s">
        <v>11</v>
      </c>
      <c r="B14" s="9">
        <v>7660</v>
      </c>
      <c r="C14" s="9">
        <v>7500</v>
      </c>
      <c r="D14" s="9">
        <f>SUM(D12:D13)</f>
        <v>7500</v>
      </c>
      <c r="E14" s="9">
        <f t="shared" si="1"/>
        <v>0</v>
      </c>
      <c r="F14" s="10"/>
    </row>
    <row r="15" spans="1:6" s="1" customFormat="1">
      <c r="A15" s="8" t="s">
        <v>12</v>
      </c>
      <c r="B15" s="9">
        <v>110149.01</v>
      </c>
      <c r="C15" s="9">
        <v>112590</v>
      </c>
      <c r="D15" s="9">
        <f>D9+D14</f>
        <v>104475.51</v>
      </c>
      <c r="E15" s="9">
        <f t="shared" si="1"/>
        <v>-8114.4900000000052</v>
      </c>
      <c r="F15" s="10"/>
    </row>
    <row r="17" spans="1:6">
      <c r="A17" s="4" t="s">
        <v>13</v>
      </c>
    </row>
    <row r="18" spans="1:6">
      <c r="A18" s="7" t="s">
        <v>14</v>
      </c>
      <c r="B18" s="5">
        <v>0</v>
      </c>
      <c r="E18" s="5">
        <f t="shared" ref="E18:E21" si="2">D18-C18</f>
        <v>0</v>
      </c>
    </row>
    <row r="19" spans="1:6">
      <c r="A19" s="7" t="s">
        <v>15</v>
      </c>
      <c r="B19" s="5">
        <v>0</v>
      </c>
      <c r="D19" s="5">
        <v>6000</v>
      </c>
      <c r="E19" s="5">
        <f t="shared" si="2"/>
        <v>6000</v>
      </c>
      <c r="F19" s="6" t="s">
        <v>112</v>
      </c>
    </row>
    <row r="20" spans="1:6">
      <c r="A20" s="7" t="s">
        <v>16</v>
      </c>
      <c r="B20" s="5">
        <v>0</v>
      </c>
      <c r="E20" s="5">
        <f t="shared" si="2"/>
        <v>0</v>
      </c>
    </row>
    <row r="21" spans="1:6" s="1" customFormat="1">
      <c r="A21" s="8" t="s">
        <v>17</v>
      </c>
      <c r="B21" s="9">
        <v>0</v>
      </c>
      <c r="C21" s="9"/>
      <c r="D21" s="9"/>
      <c r="E21" s="9">
        <f t="shared" si="2"/>
        <v>0</v>
      </c>
      <c r="F21" s="10"/>
    </row>
    <row r="23" spans="1:6" s="2" customFormat="1">
      <c r="A23" s="8" t="s">
        <v>18</v>
      </c>
      <c r="B23" s="11">
        <v>110149.01</v>
      </c>
      <c r="C23" s="11">
        <v>112590</v>
      </c>
      <c r="D23" s="11">
        <f>D15+D19</f>
        <v>110475.51</v>
      </c>
      <c r="E23" s="11">
        <f>D23-C23</f>
        <v>-2114.4900000000052</v>
      </c>
      <c r="F23" s="12"/>
    </row>
    <row r="25" spans="1:6">
      <c r="A25" s="4" t="s">
        <v>19</v>
      </c>
    </row>
    <row r="26" spans="1:6">
      <c r="A26" s="4" t="s">
        <v>20</v>
      </c>
    </row>
    <row r="27" spans="1:6">
      <c r="A27" s="7" t="s">
        <v>21</v>
      </c>
      <c r="B27" s="5">
        <v>332.4</v>
      </c>
      <c r="C27" s="5">
        <v>300</v>
      </c>
      <c r="D27" s="5">
        <v>300</v>
      </c>
      <c r="E27" s="5">
        <f t="shared" ref="E27:E31" si="3">D27-C27</f>
        <v>0</v>
      </c>
    </row>
    <row r="28" spans="1:6">
      <c r="A28" s="7" t="s">
        <v>22</v>
      </c>
      <c r="B28" s="5">
        <v>35</v>
      </c>
      <c r="C28" s="5">
        <v>25</v>
      </c>
      <c r="D28" s="5">
        <v>25</v>
      </c>
      <c r="E28" s="5">
        <f t="shared" si="3"/>
        <v>0</v>
      </c>
    </row>
    <row r="29" spans="1:6">
      <c r="A29" s="7" t="s">
        <v>23</v>
      </c>
      <c r="B29" s="5">
        <v>410.29</v>
      </c>
      <c r="C29" s="5">
        <v>425</v>
      </c>
      <c r="D29" s="5">
        <v>425</v>
      </c>
      <c r="E29" s="5">
        <f t="shared" si="3"/>
        <v>0</v>
      </c>
    </row>
    <row r="30" spans="1:6">
      <c r="A30" s="7" t="s">
        <v>24</v>
      </c>
      <c r="B30" s="5">
        <v>0</v>
      </c>
      <c r="C30" s="5">
        <v>150</v>
      </c>
      <c r="D30" s="5">
        <v>150</v>
      </c>
      <c r="E30" s="5">
        <f t="shared" si="3"/>
        <v>0</v>
      </c>
    </row>
    <row r="31" spans="1:6" s="1" customFormat="1">
      <c r="A31" s="8" t="s">
        <v>25</v>
      </c>
      <c r="B31" s="9">
        <v>777.69</v>
      </c>
      <c r="C31" s="9">
        <v>900</v>
      </c>
      <c r="D31" s="9">
        <f>SUM(D27:D30)</f>
        <v>900</v>
      </c>
      <c r="E31" s="9">
        <f t="shared" si="3"/>
        <v>0</v>
      </c>
      <c r="F31" s="10"/>
    </row>
    <row r="33" spans="1:6">
      <c r="A33" s="4" t="s">
        <v>26</v>
      </c>
    </row>
    <row r="34" spans="1:6">
      <c r="A34" s="7" t="s">
        <v>27</v>
      </c>
      <c r="B34" s="5">
        <v>0</v>
      </c>
      <c r="E34" s="5">
        <f t="shared" ref="E34:E40" si="4">D34-C34</f>
        <v>0</v>
      </c>
    </row>
    <row r="35" spans="1:6">
      <c r="A35" s="7" t="s">
        <v>28</v>
      </c>
      <c r="B35" s="5">
        <v>0</v>
      </c>
      <c r="C35" s="5">
        <v>100</v>
      </c>
      <c r="D35" s="5">
        <v>100</v>
      </c>
      <c r="E35" s="5">
        <f t="shared" si="4"/>
        <v>0</v>
      </c>
    </row>
    <row r="36" spans="1:6">
      <c r="A36" s="7" t="s">
        <v>29</v>
      </c>
      <c r="B36" s="5">
        <v>0</v>
      </c>
      <c r="E36" s="5">
        <f t="shared" si="4"/>
        <v>0</v>
      </c>
    </row>
    <row r="37" spans="1:6">
      <c r="A37" s="7" t="s">
        <v>30</v>
      </c>
      <c r="B37" s="5">
        <v>0</v>
      </c>
      <c r="E37" s="5">
        <f t="shared" si="4"/>
        <v>0</v>
      </c>
    </row>
    <row r="38" spans="1:6">
      <c r="A38" s="7" t="s">
        <v>31</v>
      </c>
      <c r="B38" s="5">
        <v>0</v>
      </c>
      <c r="E38" s="5">
        <f t="shared" si="4"/>
        <v>0</v>
      </c>
    </row>
    <row r="39" spans="1:6">
      <c r="A39" s="7" t="s">
        <v>32</v>
      </c>
      <c r="B39" s="5">
        <v>0</v>
      </c>
      <c r="E39" s="5">
        <f t="shared" si="4"/>
        <v>0</v>
      </c>
    </row>
    <row r="40" spans="1:6" s="1" customFormat="1">
      <c r="A40" s="8" t="s">
        <v>33</v>
      </c>
      <c r="B40" s="9">
        <v>0</v>
      </c>
      <c r="C40" s="9">
        <v>100</v>
      </c>
      <c r="D40" s="9">
        <f>SUM(D34:D39)</f>
        <v>100</v>
      </c>
      <c r="E40" s="9">
        <f t="shared" si="4"/>
        <v>0</v>
      </c>
      <c r="F40" s="10"/>
    </row>
    <row r="42" spans="1:6">
      <c r="A42" s="4" t="s">
        <v>34</v>
      </c>
      <c r="D42" s="13"/>
      <c r="E42" s="13"/>
    </row>
    <row r="43" spans="1:6" ht="30">
      <c r="A43" s="7" t="s">
        <v>35</v>
      </c>
      <c r="B43" s="5">
        <v>16888.560000000001</v>
      </c>
      <c r="C43" s="5">
        <v>16889</v>
      </c>
      <c r="D43" s="13">
        <v>15671</v>
      </c>
      <c r="E43" s="13">
        <f t="shared" ref="E43:E45" si="5">D43-C43</f>
        <v>-1218</v>
      </c>
      <c r="F43" s="6" t="s">
        <v>115</v>
      </c>
    </row>
    <row r="44" spans="1:6">
      <c r="A44" s="7" t="s">
        <v>36</v>
      </c>
      <c r="B44" s="5">
        <v>1930</v>
      </c>
      <c r="D44" s="13">
        <v>361</v>
      </c>
      <c r="E44" s="13">
        <f t="shared" si="5"/>
        <v>361</v>
      </c>
    </row>
    <row r="45" spans="1:6" s="1" customFormat="1">
      <c r="A45" s="8" t="s">
        <v>37</v>
      </c>
      <c r="B45" s="9">
        <v>18818.560000000001</v>
      </c>
      <c r="C45" s="9">
        <v>16889</v>
      </c>
      <c r="D45" s="9">
        <f>SUM(D43:D44)</f>
        <v>16032</v>
      </c>
      <c r="E45" s="9">
        <f t="shared" si="5"/>
        <v>-857</v>
      </c>
      <c r="F45" s="10"/>
    </row>
    <row r="47" spans="1:6">
      <c r="A47" s="4" t="s">
        <v>38</v>
      </c>
    </row>
    <row r="48" spans="1:6">
      <c r="A48" s="7" t="s">
        <v>39</v>
      </c>
      <c r="B48" s="5">
        <v>0</v>
      </c>
      <c r="E48" s="5">
        <f t="shared" ref="E48:E58" si="6">D48-C48</f>
        <v>0</v>
      </c>
    </row>
    <row r="49" spans="1:6">
      <c r="A49" s="7" t="s">
        <v>40</v>
      </c>
      <c r="B49" s="5">
        <v>111.78</v>
      </c>
      <c r="C49" s="5">
        <v>70</v>
      </c>
      <c r="D49" s="5">
        <v>100</v>
      </c>
      <c r="E49" s="5">
        <f t="shared" si="6"/>
        <v>30</v>
      </c>
    </row>
    <row r="50" spans="1:6">
      <c r="A50" s="7" t="s">
        <v>41</v>
      </c>
      <c r="B50" s="5">
        <v>229.57</v>
      </c>
      <c r="C50" s="5">
        <v>400</v>
      </c>
      <c r="D50" s="5">
        <v>400</v>
      </c>
      <c r="E50" s="5">
        <f t="shared" si="6"/>
        <v>0</v>
      </c>
    </row>
    <row r="51" spans="1:6" ht="45">
      <c r="A51" s="7" t="s">
        <v>42</v>
      </c>
      <c r="B51" s="5">
        <v>1120.51</v>
      </c>
      <c r="C51" s="5">
        <v>1200</v>
      </c>
      <c r="D51" s="5">
        <f>93*12</f>
        <v>1116</v>
      </c>
      <c r="E51" s="5">
        <f t="shared" si="6"/>
        <v>-84</v>
      </c>
      <c r="F51" s="6" t="s">
        <v>117</v>
      </c>
    </row>
    <row r="52" spans="1:6">
      <c r="A52" s="7" t="s">
        <v>43</v>
      </c>
      <c r="B52" s="5">
        <v>0</v>
      </c>
      <c r="E52" s="5">
        <f t="shared" si="6"/>
        <v>0</v>
      </c>
    </row>
    <row r="53" spans="1:6">
      <c r="A53" s="7" t="s">
        <v>44</v>
      </c>
      <c r="B53" s="5">
        <v>0</v>
      </c>
      <c r="E53" s="5">
        <f t="shared" si="6"/>
        <v>0</v>
      </c>
    </row>
    <row r="54" spans="1:6">
      <c r="A54" s="7" t="s">
        <v>45</v>
      </c>
      <c r="B54" s="5">
        <v>0</v>
      </c>
      <c r="E54" s="5">
        <f t="shared" si="6"/>
        <v>0</v>
      </c>
    </row>
    <row r="55" spans="1:6">
      <c r="A55" s="7" t="s">
        <v>46</v>
      </c>
      <c r="B55" s="5">
        <v>170.79</v>
      </c>
      <c r="E55" s="5">
        <f t="shared" si="6"/>
        <v>0</v>
      </c>
    </row>
    <row r="56" spans="1:6">
      <c r="A56" s="7" t="s">
        <v>47</v>
      </c>
      <c r="B56" s="5">
        <v>0</v>
      </c>
      <c r="D56" s="5">
        <v>300</v>
      </c>
      <c r="E56" s="5">
        <f t="shared" si="6"/>
        <v>300</v>
      </c>
    </row>
    <row r="57" spans="1:6">
      <c r="A57" s="7" t="s">
        <v>48</v>
      </c>
      <c r="B57" s="5">
        <v>0</v>
      </c>
      <c r="E57" s="5">
        <f t="shared" si="6"/>
        <v>0</v>
      </c>
    </row>
    <row r="58" spans="1:6" s="1" customFormat="1">
      <c r="A58" s="8" t="s">
        <v>49</v>
      </c>
      <c r="B58" s="9">
        <v>1632.65</v>
      </c>
      <c r="C58" s="9">
        <v>1670</v>
      </c>
      <c r="D58" s="9">
        <f>SUM(D48:D57)</f>
        <v>1916</v>
      </c>
      <c r="E58" s="9">
        <f t="shared" si="6"/>
        <v>246</v>
      </c>
      <c r="F58" s="10"/>
    </row>
    <row r="60" spans="1:6">
      <c r="A60" s="4" t="s">
        <v>50</v>
      </c>
    </row>
    <row r="61" spans="1:6" ht="30">
      <c r="A61" s="7" t="s">
        <v>51</v>
      </c>
      <c r="B61" s="5">
        <v>14200</v>
      </c>
      <c r="C61" s="5">
        <v>36511</v>
      </c>
      <c r="D61" s="5">
        <v>28800</v>
      </c>
      <c r="E61" s="5">
        <f t="shared" ref="E61:E69" si="7">D61-C61</f>
        <v>-7711</v>
      </c>
      <c r="F61" s="6" t="s">
        <v>116</v>
      </c>
    </row>
    <row r="62" spans="1:6">
      <c r="A62" s="7" t="s">
        <v>108</v>
      </c>
      <c r="B62" s="5">
        <v>0</v>
      </c>
      <c r="C62" s="5">
        <v>0</v>
      </c>
      <c r="D62" s="5">
        <v>0</v>
      </c>
      <c r="E62" s="5">
        <f t="shared" si="7"/>
        <v>0</v>
      </c>
    </row>
    <row r="63" spans="1:6">
      <c r="A63" s="7" t="s">
        <v>52</v>
      </c>
      <c r="B63" s="5">
        <v>0</v>
      </c>
      <c r="E63" s="5">
        <f t="shared" si="7"/>
        <v>0</v>
      </c>
    </row>
    <row r="64" spans="1:6">
      <c r="A64" s="7" t="s">
        <v>53</v>
      </c>
      <c r="B64" s="5">
        <v>3640</v>
      </c>
      <c r="C64" s="5">
        <v>3640</v>
      </c>
      <c r="D64" s="5">
        <v>3640</v>
      </c>
      <c r="E64" s="5">
        <f t="shared" si="7"/>
        <v>0</v>
      </c>
    </row>
    <row r="65" spans="1:6">
      <c r="A65" s="7" t="s">
        <v>54</v>
      </c>
      <c r="B65" s="5">
        <v>5797.05</v>
      </c>
      <c r="C65" s="5">
        <v>6525</v>
      </c>
      <c r="D65" s="5">
        <v>6000</v>
      </c>
      <c r="E65" s="5">
        <f t="shared" si="7"/>
        <v>-525</v>
      </c>
    </row>
    <row r="66" spans="1:6">
      <c r="A66" s="7" t="s">
        <v>55</v>
      </c>
      <c r="B66" s="5">
        <v>0</v>
      </c>
      <c r="E66" s="5">
        <f t="shared" si="7"/>
        <v>0</v>
      </c>
    </row>
    <row r="67" spans="1:6">
      <c r="A67" s="7" t="s">
        <v>56</v>
      </c>
      <c r="B67" s="5">
        <v>1298.52</v>
      </c>
      <c r="C67" s="5">
        <v>400</v>
      </c>
      <c r="D67" s="5">
        <v>300</v>
      </c>
      <c r="E67" s="5">
        <f t="shared" si="7"/>
        <v>-100</v>
      </c>
    </row>
    <row r="68" spans="1:6">
      <c r="A68" s="7" t="s">
        <v>57</v>
      </c>
      <c r="B68" s="5">
        <v>0</v>
      </c>
      <c r="E68" s="5">
        <f t="shared" si="7"/>
        <v>0</v>
      </c>
    </row>
    <row r="69" spans="1:6" s="1" customFormat="1">
      <c r="A69" s="8" t="s">
        <v>58</v>
      </c>
      <c r="B69" s="9">
        <v>24935.57</v>
      </c>
      <c r="C69" s="9">
        <v>47076</v>
      </c>
      <c r="D69" s="9">
        <f>SUM(D61:D68)</f>
        <v>38740</v>
      </c>
      <c r="E69" s="9">
        <f t="shared" si="7"/>
        <v>-8336</v>
      </c>
      <c r="F69" s="10"/>
    </row>
    <row r="71" spans="1:6">
      <c r="A71" s="4" t="s">
        <v>59</v>
      </c>
    </row>
    <row r="72" spans="1:6">
      <c r="A72" s="7" t="s">
        <v>60</v>
      </c>
      <c r="B72" s="5">
        <v>312.69</v>
      </c>
      <c r="D72" s="5">
        <f>(22*75+30*90)*(0.062+0.0145)</f>
        <v>332.77499999999998</v>
      </c>
      <c r="E72" s="5">
        <f t="shared" ref="E72:E81" si="8">D72-C72</f>
        <v>332.77499999999998</v>
      </c>
    </row>
    <row r="73" spans="1:6">
      <c r="A73" s="7" t="s">
        <v>61</v>
      </c>
      <c r="B73" s="5">
        <v>2202.4</v>
      </c>
      <c r="C73" s="5">
        <v>14114</v>
      </c>
      <c r="D73" s="5">
        <f>3142*4</f>
        <v>12568</v>
      </c>
      <c r="E73" s="5">
        <f t="shared" si="8"/>
        <v>-1546</v>
      </c>
    </row>
    <row r="74" spans="1:6">
      <c r="A74" s="7" t="s">
        <v>62</v>
      </c>
      <c r="B74" s="5">
        <v>15679.93</v>
      </c>
      <c r="C74" s="5">
        <v>15000</v>
      </c>
      <c r="D74" s="5">
        <v>33200</v>
      </c>
      <c r="E74" s="5">
        <f t="shared" si="8"/>
        <v>18200</v>
      </c>
      <c r="F74" s="6" t="s">
        <v>119</v>
      </c>
    </row>
    <row r="75" spans="1:6">
      <c r="A75" s="7" t="s">
        <v>63</v>
      </c>
      <c r="B75" s="5">
        <v>4216.04</v>
      </c>
      <c r="C75" s="5">
        <v>3000</v>
      </c>
      <c r="D75" s="5">
        <v>3000</v>
      </c>
      <c r="E75" s="5">
        <f t="shared" si="8"/>
        <v>0</v>
      </c>
    </row>
    <row r="76" spans="1:6">
      <c r="A76" s="7" t="s">
        <v>64</v>
      </c>
      <c r="B76" s="5">
        <v>0</v>
      </c>
      <c r="C76" s="5">
        <v>500</v>
      </c>
      <c r="D76" s="5">
        <v>750</v>
      </c>
      <c r="E76" s="5">
        <f t="shared" si="8"/>
        <v>250</v>
      </c>
    </row>
    <row r="77" spans="1:6">
      <c r="A77" s="7" t="s">
        <v>65</v>
      </c>
      <c r="B77" s="5">
        <v>4376</v>
      </c>
      <c r="C77" s="5">
        <v>10100</v>
      </c>
      <c r="D77" s="13">
        <f>0.18*(D61+D74)</f>
        <v>11160</v>
      </c>
      <c r="E77" s="13">
        <f t="shared" si="8"/>
        <v>1060</v>
      </c>
      <c r="F77" s="6" t="s">
        <v>119</v>
      </c>
    </row>
    <row r="78" spans="1:6">
      <c r="A78" s="7" t="s">
        <v>66</v>
      </c>
      <c r="B78" s="5">
        <v>760</v>
      </c>
      <c r="C78" s="5">
        <v>750</v>
      </c>
      <c r="D78" s="5">
        <v>760</v>
      </c>
      <c r="E78" s="5">
        <f t="shared" si="8"/>
        <v>10</v>
      </c>
    </row>
    <row r="79" spans="1:6">
      <c r="A79" s="7" t="s">
        <v>67</v>
      </c>
      <c r="B79" s="14">
        <v>0</v>
      </c>
      <c r="C79" s="14">
        <v>0</v>
      </c>
      <c r="D79" s="14">
        <f>80*12</f>
        <v>960</v>
      </c>
      <c r="E79" s="14">
        <f t="shared" si="8"/>
        <v>960</v>
      </c>
      <c r="F79" s="15"/>
    </row>
    <row r="80" spans="1:6">
      <c r="A80" s="7" t="s">
        <v>107</v>
      </c>
      <c r="B80" s="5">
        <v>0</v>
      </c>
      <c r="D80" s="14">
        <v>4400</v>
      </c>
      <c r="E80" s="14">
        <f t="shared" si="8"/>
        <v>4400</v>
      </c>
      <c r="F80" s="6" t="s">
        <v>120</v>
      </c>
    </row>
    <row r="81" spans="1:6" s="1" customFormat="1">
      <c r="A81" s="8" t="s">
        <v>68</v>
      </c>
      <c r="B81" s="9">
        <v>27547.06</v>
      </c>
      <c r="C81" s="9">
        <v>43464</v>
      </c>
      <c r="D81" s="9">
        <f>SUM(D72:D80)</f>
        <v>67130.774999999994</v>
      </c>
      <c r="E81" s="9">
        <f t="shared" si="8"/>
        <v>23666.774999999994</v>
      </c>
      <c r="F81" s="10"/>
    </row>
    <row r="83" spans="1:6">
      <c r="A83" s="4" t="s">
        <v>69</v>
      </c>
    </row>
    <row r="84" spans="1:6">
      <c r="A84" s="7" t="s">
        <v>70</v>
      </c>
      <c r="B84" s="5">
        <v>0</v>
      </c>
      <c r="C84" s="5">
        <v>125</v>
      </c>
      <c r="D84" s="5">
        <v>25</v>
      </c>
      <c r="E84" s="5">
        <f t="shared" ref="E84:E86" si="9">D84-C84</f>
        <v>-100</v>
      </c>
    </row>
    <row r="85" spans="1:6">
      <c r="A85" s="7" t="s">
        <v>71</v>
      </c>
      <c r="B85" s="5">
        <v>25.3</v>
      </c>
      <c r="C85" s="5">
        <v>80</v>
      </c>
      <c r="D85" s="5">
        <v>25</v>
      </c>
      <c r="E85" s="5">
        <f t="shared" si="9"/>
        <v>-55</v>
      </c>
    </row>
    <row r="86" spans="1:6" s="1" customFormat="1">
      <c r="A86" s="8" t="s">
        <v>72</v>
      </c>
      <c r="B86" s="9">
        <v>25.3</v>
      </c>
      <c r="C86" s="9">
        <v>205</v>
      </c>
      <c r="D86" s="9">
        <f>SUM(D84:D85)</f>
        <v>50</v>
      </c>
      <c r="E86" s="9">
        <f t="shared" si="9"/>
        <v>-155</v>
      </c>
      <c r="F86" s="10"/>
    </row>
    <row r="88" spans="1:6">
      <c r="A88" s="4" t="s">
        <v>73</v>
      </c>
    </row>
    <row r="89" spans="1:6">
      <c r="A89" s="7" t="s">
        <v>74</v>
      </c>
      <c r="B89" s="5">
        <v>1100</v>
      </c>
      <c r="C89" s="5">
        <v>1200</v>
      </c>
      <c r="D89" s="5">
        <f>50*12</f>
        <v>600</v>
      </c>
      <c r="E89" s="5">
        <f t="shared" ref="E89:E101" si="10">D89-C89</f>
        <v>-600</v>
      </c>
      <c r="F89" s="6" t="s">
        <v>118</v>
      </c>
    </row>
    <row r="90" spans="1:6">
      <c r="A90" s="7" t="s">
        <v>75</v>
      </c>
      <c r="B90" s="5">
        <v>0</v>
      </c>
      <c r="E90" s="5">
        <f t="shared" si="10"/>
        <v>0</v>
      </c>
    </row>
    <row r="91" spans="1:6">
      <c r="A91" s="7" t="s">
        <v>76</v>
      </c>
      <c r="B91" s="5">
        <v>113.92</v>
      </c>
      <c r="C91" s="5">
        <v>200</v>
      </c>
      <c r="D91" s="5">
        <v>100</v>
      </c>
      <c r="E91" s="5">
        <f t="shared" si="10"/>
        <v>-100</v>
      </c>
    </row>
    <row r="92" spans="1:6">
      <c r="A92" s="7" t="s">
        <v>77</v>
      </c>
      <c r="B92" s="5">
        <v>0</v>
      </c>
      <c r="E92" s="5">
        <f t="shared" si="10"/>
        <v>0</v>
      </c>
    </row>
    <row r="93" spans="1:6">
      <c r="A93" s="7" t="s">
        <v>78</v>
      </c>
      <c r="B93" s="5">
        <v>0</v>
      </c>
      <c r="E93" s="5">
        <f t="shared" si="10"/>
        <v>0</v>
      </c>
    </row>
    <row r="94" spans="1:6">
      <c r="A94" s="7" t="s">
        <v>79</v>
      </c>
      <c r="B94" s="5">
        <v>0</v>
      </c>
      <c r="E94" s="5">
        <f t="shared" si="10"/>
        <v>0</v>
      </c>
    </row>
    <row r="95" spans="1:6">
      <c r="A95" s="7" t="s">
        <v>80</v>
      </c>
      <c r="B95" s="5">
        <v>51</v>
      </c>
      <c r="C95" s="5">
        <v>500</v>
      </c>
      <c r="D95" s="5">
        <v>100</v>
      </c>
      <c r="E95" s="5">
        <f t="shared" si="10"/>
        <v>-400</v>
      </c>
    </row>
    <row r="96" spans="1:6">
      <c r="A96" s="7" t="s">
        <v>81</v>
      </c>
      <c r="B96" s="5">
        <v>1936.96</v>
      </c>
      <c r="C96" s="5">
        <v>2000</v>
      </c>
      <c r="E96" s="5">
        <f t="shared" si="10"/>
        <v>-2000</v>
      </c>
    </row>
    <row r="97" spans="1:6">
      <c r="A97" s="7" t="s">
        <v>82</v>
      </c>
      <c r="B97" s="5">
        <v>0</v>
      </c>
      <c r="E97" s="5">
        <f t="shared" si="10"/>
        <v>0</v>
      </c>
    </row>
    <row r="98" spans="1:6">
      <c r="A98" s="7" t="s">
        <v>83</v>
      </c>
      <c r="B98" s="5">
        <v>0</v>
      </c>
      <c r="E98" s="5">
        <f t="shared" si="10"/>
        <v>0</v>
      </c>
    </row>
    <row r="99" spans="1:6">
      <c r="A99" s="7" t="s">
        <v>84</v>
      </c>
      <c r="B99" s="5">
        <v>0</v>
      </c>
      <c r="E99" s="5">
        <f t="shared" si="10"/>
        <v>0</v>
      </c>
    </row>
    <row r="100" spans="1:6">
      <c r="A100" s="7" t="s">
        <v>85</v>
      </c>
      <c r="B100" s="5">
        <v>0</v>
      </c>
      <c r="E100" s="5">
        <f t="shared" si="10"/>
        <v>0</v>
      </c>
    </row>
    <row r="101" spans="1:6" s="1" customFormat="1">
      <c r="A101" s="8" t="s">
        <v>86</v>
      </c>
      <c r="B101" s="9">
        <v>3201.88</v>
      </c>
      <c r="C101" s="9">
        <v>3900</v>
      </c>
      <c r="D101" s="9">
        <f>SUM(D89:D100)</f>
        <v>800</v>
      </c>
      <c r="E101" s="9">
        <f t="shared" si="10"/>
        <v>-3100</v>
      </c>
      <c r="F101" s="10"/>
    </row>
    <row r="103" spans="1:6">
      <c r="A103" s="4" t="s">
        <v>87</v>
      </c>
    </row>
    <row r="104" spans="1:6">
      <c r="A104" s="7" t="s">
        <v>88</v>
      </c>
      <c r="B104" s="5">
        <v>249</v>
      </c>
      <c r="C104" s="5">
        <v>400</v>
      </c>
      <c r="D104" s="5">
        <v>225</v>
      </c>
      <c r="E104" s="5">
        <f t="shared" ref="E104:E107" si="11">D104-C104</f>
        <v>-175</v>
      </c>
    </row>
    <row r="105" spans="1:6">
      <c r="A105" s="7" t="s">
        <v>89</v>
      </c>
      <c r="B105" s="5">
        <v>959.84</v>
      </c>
      <c r="C105" s="5">
        <v>1000</v>
      </c>
      <c r="D105" s="5">
        <v>1000</v>
      </c>
      <c r="E105" s="5">
        <f t="shared" si="11"/>
        <v>0</v>
      </c>
    </row>
    <row r="106" spans="1:6">
      <c r="A106" s="7" t="s">
        <v>90</v>
      </c>
      <c r="B106" s="5">
        <v>774</v>
      </c>
      <c r="C106" s="5">
        <v>400</v>
      </c>
      <c r="D106" s="5">
        <v>600</v>
      </c>
      <c r="E106" s="5">
        <f t="shared" si="11"/>
        <v>200</v>
      </c>
    </row>
    <row r="107" spans="1:6" s="1" customFormat="1">
      <c r="A107" s="8" t="s">
        <v>91</v>
      </c>
      <c r="B107" s="9">
        <v>1982.84</v>
      </c>
      <c r="C107" s="9">
        <v>1800</v>
      </c>
      <c r="D107" s="9">
        <f>SUM(D104:D106)</f>
        <v>1825</v>
      </c>
      <c r="E107" s="9">
        <f t="shared" si="11"/>
        <v>25</v>
      </c>
      <c r="F107" s="10"/>
    </row>
    <row r="109" spans="1:6">
      <c r="A109" s="4" t="s">
        <v>92</v>
      </c>
    </row>
    <row r="110" spans="1:6">
      <c r="A110" s="7" t="s">
        <v>93</v>
      </c>
      <c r="B110" s="5">
        <v>213.49</v>
      </c>
      <c r="C110" s="5">
        <v>350</v>
      </c>
      <c r="D110" s="5">
        <v>350</v>
      </c>
      <c r="E110" s="5">
        <f t="shared" ref="E110:E113" si="12">D110-C110</f>
        <v>0</v>
      </c>
    </row>
    <row r="111" spans="1:6" ht="30">
      <c r="A111" s="7" t="s">
        <v>94</v>
      </c>
      <c r="B111" s="5">
        <v>2841.01</v>
      </c>
      <c r="C111" s="5">
        <v>3800</v>
      </c>
      <c r="D111" s="5">
        <v>3200</v>
      </c>
      <c r="E111" s="5">
        <f t="shared" si="12"/>
        <v>-600</v>
      </c>
      <c r="F111" s="6" t="s">
        <v>121</v>
      </c>
    </row>
    <row r="112" spans="1:6">
      <c r="A112" s="7" t="s">
        <v>95</v>
      </c>
      <c r="B112" s="5">
        <v>262.2</v>
      </c>
      <c r="C112" s="5">
        <v>260</v>
      </c>
      <c r="D112" s="5">
        <v>300</v>
      </c>
      <c r="E112" s="5">
        <f t="shared" si="12"/>
        <v>40</v>
      </c>
    </row>
    <row r="113" spans="1:6" s="1" customFormat="1">
      <c r="A113" s="8" t="s">
        <v>96</v>
      </c>
      <c r="B113" s="9">
        <v>3316.7</v>
      </c>
      <c r="C113" s="9">
        <v>4410</v>
      </c>
      <c r="D113" s="9">
        <f>SUM(D110:D112)</f>
        <v>3850</v>
      </c>
      <c r="E113" s="9">
        <f t="shared" si="12"/>
        <v>-560</v>
      </c>
      <c r="F113" s="10"/>
    </row>
    <row r="115" spans="1:6">
      <c r="A115" s="4" t="s">
        <v>97</v>
      </c>
    </row>
    <row r="116" spans="1:6">
      <c r="A116" s="7" t="s">
        <v>98</v>
      </c>
      <c r="B116" s="5">
        <v>4252</v>
      </c>
      <c r="C116" s="5">
        <v>3400</v>
      </c>
      <c r="D116" s="5">
        <v>4300</v>
      </c>
      <c r="E116" s="5">
        <f t="shared" ref="E116:E120" si="13">D116-C116</f>
        <v>900</v>
      </c>
    </row>
    <row r="117" spans="1:6">
      <c r="A117" s="7" t="s">
        <v>99</v>
      </c>
      <c r="B117" s="5">
        <v>0</v>
      </c>
      <c r="E117" s="5">
        <f t="shared" si="13"/>
        <v>0</v>
      </c>
    </row>
    <row r="118" spans="1:6">
      <c r="A118" s="7" t="s">
        <v>100</v>
      </c>
      <c r="B118" s="5">
        <v>0</v>
      </c>
      <c r="E118" s="5">
        <f t="shared" si="13"/>
        <v>0</v>
      </c>
    </row>
    <row r="119" spans="1:6">
      <c r="A119" s="7" t="s">
        <v>101</v>
      </c>
      <c r="B119" s="5">
        <v>0</v>
      </c>
      <c r="E119" s="5">
        <f t="shared" si="13"/>
        <v>0</v>
      </c>
    </row>
    <row r="120" spans="1:6" s="1" customFormat="1">
      <c r="A120" s="8" t="s">
        <v>102</v>
      </c>
      <c r="B120" s="9">
        <v>4252</v>
      </c>
      <c r="C120" s="9">
        <v>3400</v>
      </c>
      <c r="D120" s="9">
        <f>SUM(D116:D119)</f>
        <v>4300</v>
      </c>
      <c r="E120" s="9">
        <f t="shared" si="13"/>
        <v>900</v>
      </c>
      <c r="F120" s="10"/>
    </row>
    <row r="122" spans="1:6" s="1" customFormat="1">
      <c r="A122" s="8" t="s">
        <v>103</v>
      </c>
      <c r="B122" s="9">
        <v>86490.25</v>
      </c>
      <c r="C122" s="9">
        <v>123814</v>
      </c>
      <c r="D122" s="9">
        <f>D31+D40+D45+D58+D69+D81+D86+D101+D107+D113+D120</f>
        <v>135643.77499999999</v>
      </c>
      <c r="E122" s="9">
        <f>D122-C122</f>
        <v>11829.774999999994</v>
      </c>
      <c r="F122" s="10"/>
    </row>
    <row r="124" spans="1:6" s="1" customFormat="1">
      <c r="A124" s="8" t="s">
        <v>104</v>
      </c>
      <c r="B124" s="9">
        <v>23658.76</v>
      </c>
      <c r="C124" s="9">
        <v>-11224</v>
      </c>
      <c r="D124" s="9">
        <f>D23-D122</f>
        <v>-25168.264999999999</v>
      </c>
      <c r="E124" s="9">
        <f>D124-C124</f>
        <v>-13944.264999999999</v>
      </c>
      <c r="F124" s="10"/>
    </row>
  </sheetData>
  <pageMargins left="0.25" right="0.25" top="0.5" bottom="0.75" header="0.3" footer="0.3"/>
  <pageSetup scale="80" fitToHeight="99" orientation="portrait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2013 bgt and actual</vt:lpstr>
      <vt:lpstr>'2013 bgt and actual'!Print_Titles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Terri</dc:creator>
  <cp:lastModifiedBy>GAL</cp:lastModifiedBy>
  <cp:lastPrinted>2014-01-14T22:48:57Z</cp:lastPrinted>
  <dcterms:created xsi:type="dcterms:W3CDTF">2014-01-13T00:42:57Z</dcterms:created>
  <dcterms:modified xsi:type="dcterms:W3CDTF">2014-01-14T22:52:18Z</dcterms:modified>
</cp:coreProperties>
</file>